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งานงบประมาณปี2565\ของบเหลือจ่าย ปี 2565\ราคากลางงาน คสล. ม.12\"/>
    </mc:Choice>
  </mc:AlternateContent>
  <bookViews>
    <workbookView xWindow="0" yWindow="0" windowWidth="20490" windowHeight="7800" activeTab="1"/>
  </bookViews>
  <sheets>
    <sheet name="ปร.4" sheetId="1" r:id="rId1"/>
    <sheet name="ปร.5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D21" i="2"/>
  <c r="F22" i="2"/>
  <c r="H28" i="2" l="1"/>
  <c r="M16" i="2"/>
  <c r="N15" i="2"/>
  <c r="N14" i="2"/>
  <c r="N13" i="2"/>
  <c r="N12" i="2"/>
  <c r="D8" i="2"/>
  <c r="D7" i="2"/>
  <c r="A6" i="2"/>
  <c r="D5" i="2"/>
  <c r="D4" i="2"/>
  <c r="D3" i="2"/>
  <c r="D2" i="2"/>
  <c r="M32" i="1"/>
  <c r="J32" i="1"/>
  <c r="N32" i="1" s="1"/>
  <c r="J31" i="1"/>
  <c r="N31" i="1" s="1"/>
  <c r="G27" i="1"/>
  <c r="G26" i="1"/>
  <c r="G25" i="1"/>
  <c r="G24" i="1"/>
  <c r="C24" i="1"/>
  <c r="G22" i="1"/>
  <c r="C22" i="1"/>
  <c r="G21" i="1"/>
  <c r="H21" i="1" s="1"/>
  <c r="C21" i="1"/>
  <c r="L19" i="1"/>
  <c r="M19" i="1" s="1"/>
  <c r="J19" i="1"/>
  <c r="N19" i="1" s="1"/>
  <c r="C19" i="1"/>
  <c r="M18" i="1"/>
  <c r="L18" i="1"/>
  <c r="J18" i="1"/>
  <c r="N18" i="1" s="1"/>
  <c r="M17" i="1"/>
  <c r="L17" i="1"/>
  <c r="J17" i="1"/>
  <c r="N17" i="1" s="1"/>
  <c r="G16" i="1"/>
  <c r="C16" i="1"/>
  <c r="G15" i="1"/>
  <c r="C15" i="1"/>
  <c r="N13" i="1"/>
  <c r="L13" i="1"/>
  <c r="M13" i="1" s="1"/>
  <c r="J13" i="1"/>
  <c r="N12" i="1"/>
  <c r="L12" i="1"/>
  <c r="M12" i="1" s="1"/>
  <c r="J12" i="1"/>
  <c r="N11" i="1"/>
  <c r="L11" i="1"/>
  <c r="M11" i="1" s="1"/>
  <c r="J11" i="1"/>
  <c r="D4" i="1"/>
  <c r="D3" i="1"/>
  <c r="D2" i="1"/>
  <c r="M21" i="1" l="1"/>
  <c r="L21" i="1"/>
  <c r="J21" i="1"/>
  <c r="N21" i="1"/>
  <c r="J15" i="1"/>
  <c r="K37" i="1" s="1"/>
  <c r="L15" i="1"/>
  <c r="M15" i="1" s="1"/>
  <c r="N15" i="1" l="1"/>
</calcChain>
</file>

<file path=xl/sharedStrings.xml><?xml version="1.0" encoding="utf-8"?>
<sst xmlns="http://schemas.openxmlformats.org/spreadsheetml/2006/main" count="103" uniqueCount="81">
  <si>
    <t>แบบสรุปราคากลางงานก่อสร้างทาง  สะพาน  และท่อเหลียม</t>
  </si>
  <si>
    <t xml:space="preserve">          ชื่อโครงการ / งานก่อสร้าง</t>
  </si>
  <si>
    <t xml:space="preserve">          สถานที่ก่อสร้าง</t>
  </si>
  <si>
    <t xml:space="preserve">          หน่วยงานเจ้าของโครงการ</t>
  </si>
  <si>
    <t xml:space="preserve">          แบบเลขที่</t>
  </si>
  <si>
    <t>ปริมาณงาน</t>
  </si>
  <si>
    <t>ผิวจราจรกว้าง  4.00  ม.  ยาว 389 ม.หนาเฉลี่ย 0.15 ม. ไหล่ทางลงดินลูกรัง ข้างละ 0.50 ม.</t>
  </si>
  <si>
    <t>หรือพื้นที่ผิวจราจรไม่น้อยกว่า 1,556 ตร.ม.</t>
  </si>
  <si>
    <t xml:space="preserve">  คำนวณราคาโดย</t>
  </si>
  <si>
    <t>เมื่อวันที่</t>
  </si>
  <si>
    <t>ลำดับ</t>
  </si>
  <si>
    <t>รายการ</t>
  </si>
  <si>
    <t>หน่วย</t>
  </si>
  <si>
    <t>ปริมาณ</t>
  </si>
  <si>
    <t>ราคาต่อหน่วย</t>
  </si>
  <si>
    <t>ราคาทุน</t>
  </si>
  <si>
    <t>Factor F</t>
  </si>
  <si>
    <t xml:space="preserve">ราคาต่อหน่วย </t>
  </si>
  <si>
    <t>ราคากลาง</t>
  </si>
  <si>
    <t>X   FF</t>
  </si>
  <si>
    <t>งานรื้อโครงสร้างถนนเดิม</t>
  </si>
  <si>
    <t/>
  </si>
  <si>
    <t>งานรื้อผิวลาดยางเดิม</t>
  </si>
  <si>
    <t>ตร.ม.</t>
  </si>
  <si>
    <t>งานรื้อผิวคอนกรีตเดิม</t>
  </si>
  <si>
    <t>งานรื้อรางระบายน้ำ ค.ส.ล.</t>
  </si>
  <si>
    <t>งานดิน</t>
  </si>
  <si>
    <t>งานตัดดินคันทาง</t>
  </si>
  <si>
    <t>ลบ.ม.</t>
  </si>
  <si>
    <t>งานดินถมคันทาง   บดอัดแน่น</t>
  </si>
  <si>
    <t>งานรองพื้นทาง และพื้นทาง</t>
  </si>
  <si>
    <t>งานผิวทาง</t>
  </si>
  <si>
    <t>งานรอยต่อเผื่อขยายตามขวาง  (Expansion  Joint)</t>
  </si>
  <si>
    <t>ม.</t>
  </si>
  <si>
    <t>งานรอยต่อเผื่อหดตามขวาง  (Contraction  Joint)</t>
  </si>
  <si>
    <t>งานรอยต่อตามยาว  (Longitudinal  Joint)</t>
  </si>
  <si>
    <t>งานไหล่ทาง</t>
  </si>
  <si>
    <t>งานไหล่ทางลูกรังปรับเกลี่ยแต่ง</t>
  </si>
  <si>
    <t>งานท่อระบายน้ำ</t>
  </si>
  <si>
    <t>ท่อระบายน้ำ คสล.ชั้น3</t>
  </si>
  <si>
    <t>ท่อน</t>
  </si>
  <si>
    <t>งานป้ายโครงการ</t>
  </si>
  <si>
    <t>ป้ายประชาสัมพันธ์</t>
  </si>
  <si>
    <t>ป้าย</t>
  </si>
  <si>
    <t xml:space="preserve">รวมค่าก่อสร้าง   </t>
  </si>
  <si>
    <t>ผลรวมค่างานต้นทุนงานก่อสร้างทาง</t>
  </si>
  <si>
    <t>ผลรวมค่างานต้นทุนงานก่อสร้างสะพานและท่อเหลียม</t>
  </si>
  <si>
    <t>ค่า  Factor   F   งานก่อสร้างทาง</t>
  </si>
  <si>
    <t>ค่า  Factor   F   งานก่อสร้างสะพานและท่อเหลียม</t>
  </si>
  <si>
    <t xml:space="preserve">          ปริมาณงาน</t>
  </si>
  <si>
    <t>รวมค่างานก่อสร้าง</t>
  </si>
  <si>
    <t>หมายเหตุ</t>
  </si>
  <si>
    <t>ค่างานต้นทุนงานทาง</t>
  </si>
  <si>
    <t>ประเภทกลุ่มงานอาคาร</t>
  </si>
  <si>
    <t xml:space="preserve"> - เงินล่วงหน้าจ่าย </t>
  </si>
  <si>
    <t>ประเภทกลุ่มงานก่อสร้างสะพานและท่อ เหลี่ยม</t>
  </si>
  <si>
    <t xml:space="preserve"> - เงินประกันผลงานหัก </t>
  </si>
  <si>
    <t>ประเภทใช้จ่ายพิเศษตามข้อกำหนดและค่าใช้จ่ายอื่นๆ</t>
  </si>
  <si>
    <t xml:space="preserve"> - ดอกเบี้ยเงินกู้ </t>
  </si>
  <si>
    <t xml:space="preserve"> - ค่าภาษีมูลค่าเพิ่ม </t>
  </si>
  <si>
    <t xml:space="preserve"> - พื้นที่</t>
  </si>
  <si>
    <t>รวมเป็นราคาค่าก่อสร้างประมาณ</t>
  </si>
  <si>
    <t>สรุป</t>
  </si>
  <si>
    <t>คิดเป็นราคา</t>
  </si>
  <si>
    <t>ระยะทางดำเนินการ</t>
  </si>
  <si>
    <t>กม.</t>
  </si>
  <si>
    <t>พื้นที่ผิวจราจรไม่น้อยกว่า</t>
  </si>
  <si>
    <t>ตร,ม</t>
  </si>
  <si>
    <t>เฉลี่ยราคา  ตร.ม.ละ</t>
  </si>
  <si>
    <t>บาท</t>
  </si>
  <si>
    <t>เฉลี่ยราคา  กม.ละ</t>
  </si>
  <si>
    <t>ลงชื่อ...........................................................</t>
  </si>
  <si>
    <t>(                                              )</t>
  </si>
  <si>
    <t>หุ้นส่วนผู้จัดการ</t>
  </si>
  <si>
    <t xml:space="preserve"> </t>
  </si>
  <si>
    <t>(                                                           )</t>
  </si>
  <si>
    <t>..................................</t>
  </si>
  <si>
    <t>.....................................................</t>
  </si>
  <si>
    <t>.........................................................................</t>
  </si>
  <si>
    <t>……………………………………………</t>
  </si>
  <si>
    <t>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</si>
</sst>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  <numFmt numFmtId="166" formatCode="_(* #,##0.0_);_(* \(#,##0.0\);_(* &quot;-&quot;??_);_(@_)"/>
    <numFmt numFmtId="167" formatCode="#,##0.0000"/>
    <numFmt numFmtId="168" formatCode="_(* #,##0_);_(* \(#,##0\);_(* &quot;-&quot;??_);_(@_)"/>
    <numFmt numFmtId="169" formatCode="_(* #,##0.000_);_(* \(#,##0.000\);_(* &quot;-&quot;??_);_(@_)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  <charset val="222"/>
    </font>
    <font>
      <b/>
      <sz val="18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7" fillId="0" borderId="0"/>
  </cellStyleXfs>
  <cellXfs count="170">
    <xf numFmtId="0" fontId="0" fillId="0" borderId="0" xfId="0"/>
    <xf numFmtId="0" fontId="5" fillId="2" borderId="0" xfId="3" applyFont="1" applyFill="1"/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2" fontId="6" fillId="0" borderId="0" xfId="2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4" fontId="5" fillId="0" borderId="1" xfId="2" applyNumberFormat="1" applyFont="1" applyBorder="1" applyAlignment="1">
      <alignment horizontal="center" vertical="center"/>
    </xf>
    <xf numFmtId="4" fontId="5" fillId="0" borderId="5" xfId="2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43" fontId="6" fillId="0" borderId="9" xfId="1" applyFont="1" applyBorder="1" applyAlignment="1">
      <alignment horizontal="right" vertical="center"/>
    </xf>
    <xf numFmtId="43" fontId="6" fillId="0" borderId="9" xfId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43" fontId="6" fillId="0" borderId="9" xfId="1" applyFont="1" applyFill="1" applyBorder="1" applyAlignment="1">
      <alignment horizontal="right" vertical="center"/>
    </xf>
    <xf numFmtId="165" fontId="6" fillId="0" borderId="9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horizontal="right" vertical="center"/>
    </xf>
    <xf numFmtId="164" fontId="6" fillId="0" borderId="11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left" vertical="center"/>
    </xf>
    <xf numFmtId="166" fontId="6" fillId="0" borderId="9" xfId="1" applyNumberFormat="1" applyFont="1" applyBorder="1" applyAlignment="1">
      <alignment horizontal="right" vertical="center"/>
    </xf>
    <xf numFmtId="0" fontId="6" fillId="0" borderId="0" xfId="4" applyFont="1" applyBorder="1"/>
    <xf numFmtId="0" fontId="6" fillId="0" borderId="0" xfId="0" applyFont="1" applyBorder="1" applyAlignment="1">
      <alignment horizontal="left" vertical="center"/>
    </xf>
    <xf numFmtId="43" fontId="6" fillId="0" borderId="11" xfId="1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3" fontId="6" fillId="0" borderId="7" xfId="1" applyFont="1" applyBorder="1" applyAlignment="1">
      <alignment horizontal="center" vertical="center"/>
    </xf>
    <xf numFmtId="43" fontId="6" fillId="0" borderId="5" xfId="1" applyFont="1" applyBorder="1" applyAlignment="1">
      <alignment horizontal="right" vertical="center"/>
    </xf>
    <xf numFmtId="43" fontId="6" fillId="0" borderId="8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167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168" fontId="5" fillId="0" borderId="12" xfId="1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5" applyFont="1"/>
    <xf numFmtId="0" fontId="6" fillId="0" borderId="0" xfId="0" applyFont="1" applyAlignment="1">
      <alignment horizontal="right"/>
    </xf>
    <xf numFmtId="164" fontId="6" fillId="0" borderId="0" xfId="5" applyNumberFormat="1" applyFont="1"/>
    <xf numFmtId="2" fontId="6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vertical="center"/>
    </xf>
    <xf numFmtId="2" fontId="6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3" fontId="6" fillId="0" borderId="11" xfId="0" applyNumberFormat="1" applyFont="1" applyBorder="1" applyProtection="1"/>
    <xf numFmtId="0" fontId="6" fillId="0" borderId="2" xfId="0" applyFont="1" applyBorder="1" applyProtection="1"/>
    <xf numFmtId="43" fontId="6" fillId="0" borderId="18" xfId="1" applyFont="1" applyBorder="1" applyAlignment="1">
      <alignment vertical="center"/>
    </xf>
    <xf numFmtId="0" fontId="6" fillId="0" borderId="0" xfId="0" applyFont="1" applyBorder="1" applyProtection="1"/>
    <xf numFmtId="9" fontId="6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9" fontId="6" fillId="0" borderId="10" xfId="4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4" fontId="6" fillId="0" borderId="0" xfId="3" applyNumberFormat="1" applyFont="1" applyFill="1" applyBorder="1" applyAlignment="1"/>
    <xf numFmtId="43" fontId="6" fillId="0" borderId="10" xfId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165" fontId="6" fillId="0" borderId="11" xfId="1" applyNumberFormat="1" applyFont="1" applyBorder="1" applyAlignment="1">
      <alignment vertical="center"/>
    </xf>
    <xf numFmtId="43" fontId="6" fillId="0" borderId="22" xfId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5" fillId="2" borderId="17" xfId="4" applyFont="1" applyFill="1" applyBorder="1" applyAlignment="1" applyProtection="1">
      <protection hidden="1"/>
    </xf>
    <xf numFmtId="0" fontId="5" fillId="0" borderId="9" xfId="0" applyFont="1" applyBorder="1" applyAlignment="1">
      <alignment horizontal="center"/>
    </xf>
    <xf numFmtId="0" fontId="6" fillId="0" borderId="11" xfId="0" applyFont="1" applyBorder="1"/>
    <xf numFmtId="43" fontId="6" fillId="0" borderId="11" xfId="1" applyFont="1" applyBorder="1" applyAlignment="1">
      <alignment horizontal="center"/>
    </xf>
    <xf numFmtId="43" fontId="6" fillId="0" borderId="0" xfId="1" applyFont="1" applyBorder="1" applyAlignment="1">
      <alignment vertical="center"/>
    </xf>
    <xf numFmtId="43" fontId="6" fillId="0" borderId="10" xfId="1" applyFont="1" applyBorder="1"/>
    <xf numFmtId="0" fontId="6" fillId="0" borderId="19" xfId="0" applyFont="1" applyBorder="1"/>
    <xf numFmtId="0" fontId="6" fillId="0" borderId="20" xfId="0" applyFont="1" applyBorder="1"/>
    <xf numFmtId="0" fontId="5" fillId="0" borderId="21" xfId="0" applyFont="1" applyBorder="1" applyAlignment="1">
      <alignment horizontal="left"/>
    </xf>
    <xf numFmtId="0" fontId="5" fillId="0" borderId="21" xfId="0" applyFont="1" applyBorder="1"/>
    <xf numFmtId="0" fontId="6" fillId="0" borderId="21" xfId="0" applyFont="1" applyBorder="1"/>
    <xf numFmtId="43" fontId="6" fillId="0" borderId="29" xfId="1" applyFont="1" applyBorder="1" applyAlignment="1">
      <alignment horizontal="right"/>
    </xf>
    <xf numFmtId="43" fontId="6" fillId="0" borderId="29" xfId="1" applyFont="1" applyBorder="1" applyAlignment="1">
      <alignment horizontal="center"/>
    </xf>
    <xf numFmtId="43" fontId="6" fillId="0" borderId="21" xfId="1" applyFont="1" applyBorder="1" applyAlignment="1">
      <alignment horizontal="center"/>
    </xf>
    <xf numFmtId="43" fontId="6" fillId="0" borderId="21" xfId="1" applyFont="1" applyBorder="1" applyAlignment="1">
      <alignment vertical="center"/>
    </xf>
    <xf numFmtId="43" fontId="6" fillId="0" borderId="22" xfId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69" fontId="6" fillId="0" borderId="0" xfId="1" applyNumberFormat="1" applyFont="1" applyAlignment="1" applyProtection="1">
      <alignment horizontal="center"/>
    </xf>
    <xf numFmtId="168" fontId="6" fillId="0" borderId="0" xfId="1" applyNumberFormat="1" applyFont="1" applyAlignment="1" applyProtection="1">
      <alignment horizontal="center"/>
    </xf>
    <xf numFmtId="0" fontId="6" fillId="0" borderId="0" xfId="0" applyFont="1" applyProtection="1"/>
    <xf numFmtId="43" fontId="6" fillId="0" borderId="0" xfId="1" applyFont="1" applyAlignment="1" applyProtection="1">
      <alignment horizontal="center"/>
    </xf>
    <xf numFmtId="4" fontId="6" fillId="0" borderId="0" xfId="0" applyNumberFormat="1" applyFont="1" applyAlignment="1" applyProtection="1">
      <alignment horizontal="right"/>
    </xf>
    <xf numFmtId="0" fontId="5" fillId="0" borderId="0" xfId="0" applyFont="1" applyAlignment="1">
      <alignment horizontal="left"/>
    </xf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43" fontId="6" fillId="0" borderId="14" xfId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167" fontId="6" fillId="0" borderId="13" xfId="0" applyNumberFormat="1" applyFont="1" applyBorder="1" applyAlignment="1">
      <alignment horizontal="center" vertical="center"/>
    </xf>
    <xf numFmtId="167" fontId="6" fillId="0" borderId="14" xfId="0" applyNumberFormat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6" fontId="6" fillId="0" borderId="11" xfId="1" applyNumberFormat="1" applyFont="1" applyBorder="1" applyAlignment="1">
      <alignment horizontal="center" vertical="center"/>
    </xf>
    <xf numFmtId="166" fontId="6" fillId="0" borderId="10" xfId="1" applyNumberFormat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3" fontId="5" fillId="0" borderId="5" xfId="2" applyNumberFormat="1" applyFont="1" applyBorder="1" applyAlignment="1">
      <alignment horizontal="center" vertical="center"/>
    </xf>
    <xf numFmtId="4" fontId="5" fillId="0" borderId="4" xfId="2" applyNumberFormat="1" applyFont="1" applyBorder="1" applyAlignment="1">
      <alignment horizontal="center" vertical="center"/>
    </xf>
    <xf numFmtId="4" fontId="5" fillId="0" borderId="3" xfId="2" applyNumberFormat="1" applyFont="1" applyBorder="1" applyAlignment="1">
      <alignment horizontal="center" vertical="center"/>
    </xf>
    <xf numFmtId="4" fontId="5" fillId="0" borderId="8" xfId="2" applyNumberFormat="1" applyFont="1" applyBorder="1" applyAlignment="1">
      <alignment horizontal="center" vertical="center"/>
    </xf>
    <xf numFmtId="4" fontId="5" fillId="0" borderId="7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169" fontId="6" fillId="0" borderId="0" xfId="1" applyNumberFormat="1" applyFont="1" applyAlignment="1" applyProtection="1">
      <alignment horizontal="center"/>
    </xf>
    <xf numFmtId="43" fontId="6" fillId="0" borderId="0" xfId="1" applyFont="1" applyAlignment="1" applyProtection="1">
      <alignment horizont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164" fontId="5" fillId="2" borderId="23" xfId="4" applyNumberFormat="1" applyFont="1" applyFill="1" applyBorder="1" applyAlignment="1" applyProtection="1">
      <alignment horizontal="center"/>
      <protection hidden="1"/>
    </xf>
    <xf numFmtId="0" fontId="5" fillId="2" borderId="24" xfId="4" applyFont="1" applyFill="1" applyBorder="1" applyAlignment="1" applyProtection="1">
      <alignment horizontal="center"/>
      <protection hidden="1"/>
    </xf>
    <xf numFmtId="0" fontId="5" fillId="2" borderId="25" xfId="4" applyFont="1" applyFill="1" applyBorder="1" applyAlignment="1" applyProtection="1">
      <alignment horizontal="center"/>
      <protection hidden="1"/>
    </xf>
    <xf numFmtId="165" fontId="6" fillId="0" borderId="16" xfId="1" applyNumberFormat="1" applyFont="1" applyBorder="1" applyAlignment="1">
      <alignment horizontal="center" vertical="center"/>
    </xf>
    <xf numFmtId="165" fontId="6" fillId="0" borderId="17" xfId="1" applyNumberFormat="1" applyFont="1" applyBorder="1" applyAlignment="1">
      <alignment horizontal="center" vertical="center"/>
    </xf>
    <xf numFmtId="165" fontId="6" fillId="0" borderId="18" xfId="1" applyNumberFormat="1" applyFont="1" applyBorder="1" applyAlignment="1">
      <alignment horizontal="center" vertical="center"/>
    </xf>
    <xf numFmtId="43" fontId="5" fillId="0" borderId="26" xfId="1" applyFont="1" applyBorder="1" applyAlignment="1">
      <alignment horizontal="center"/>
    </xf>
    <xf numFmtId="43" fontId="5" fillId="0" borderId="27" xfId="1" applyFont="1" applyBorder="1" applyAlignment="1">
      <alignment horizontal="center"/>
    </xf>
    <xf numFmtId="43" fontId="5" fillId="0" borderId="28" xfId="1" applyFont="1" applyBorder="1" applyAlignment="1">
      <alignment horizontal="center"/>
    </xf>
    <xf numFmtId="43" fontId="6" fillId="0" borderId="29" xfId="1" applyFont="1" applyBorder="1" applyAlignment="1">
      <alignment horizontal="center"/>
    </xf>
    <xf numFmtId="0" fontId="5" fillId="0" borderId="15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" fontId="5" fillId="0" borderId="16" xfId="2" applyNumberFormat="1" applyFont="1" applyBorder="1" applyAlignment="1">
      <alignment horizontal="center" vertical="center"/>
    </xf>
    <xf numFmtId="3" fontId="5" fillId="0" borderId="17" xfId="2" applyNumberFormat="1" applyFont="1" applyBorder="1" applyAlignment="1">
      <alignment horizontal="center" vertical="center"/>
    </xf>
    <xf numFmtId="3" fontId="5" fillId="0" borderId="18" xfId="2" applyNumberFormat="1" applyFont="1" applyBorder="1" applyAlignment="1">
      <alignment horizontal="center" vertical="center"/>
    </xf>
    <xf numFmtId="3" fontId="5" fillId="0" borderId="20" xfId="2" applyNumberFormat="1" applyFont="1" applyBorder="1" applyAlignment="1">
      <alignment horizontal="center" vertical="center"/>
    </xf>
    <xf numFmtId="3" fontId="5" fillId="0" borderId="21" xfId="2" applyNumberFormat="1" applyFont="1" applyBorder="1" applyAlignment="1">
      <alignment horizontal="center" vertical="center"/>
    </xf>
    <xf numFmtId="3" fontId="5" fillId="0" borderId="22" xfId="2" applyNumberFormat="1" applyFont="1" applyBorder="1" applyAlignment="1">
      <alignment horizontal="center" vertical="center"/>
    </xf>
    <xf numFmtId="43" fontId="6" fillId="0" borderId="16" xfId="1" applyFont="1" applyBorder="1" applyAlignment="1">
      <alignment horizontal="right" vertical="center"/>
    </xf>
    <xf numFmtId="43" fontId="6" fillId="0" borderId="17" xfId="1" applyFont="1" applyBorder="1" applyAlignment="1">
      <alignment horizontal="right" vertical="center"/>
    </xf>
    <xf numFmtId="43" fontId="6" fillId="0" borderId="18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6">
    <cellStyle name="เครื่องหมายจุลภาค" xfId="1" builtinId="3"/>
    <cellStyle name="ปกติ" xfId="0" builtinId="0"/>
    <cellStyle name="ปกติ 2" xfId="4"/>
    <cellStyle name="ปกติ_BOQ-BANG-NGA 2" xfId="2"/>
    <cellStyle name="ปกติ_ข้อมูลค่าขนส่ง 49" xfId="3"/>
    <cellStyle name="ปกติ_ค่า Fบางนา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5;&#3656;&#3629;&#3626;&#3619;&#3657;&#3634;&#3591;&#3606;&#3609;&#3609;%20&#3588;&#3626;&#3621;%20&#3626;&#3634;&#3618;&#3610;&#3657;&#3634;&#3609;&#3604;&#3636;&#3609;&#3607;&#3619;&#3634;&#3618;&#3629;&#3656;&#3629;&#3609;&#3648;&#3627;&#3609;&#3639;&#3629;%20&#3617;.12-&#3649;&#3618;&#3585;&#3627;&#3609;&#3629;&#3591;&#3649;&#3626;&#3591;&#3627;&#3609;&#3629;&#3591;&#3612;&#3639;&#362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XXXXX"/>
      <sheetName val="10000"/>
      <sheetName val="ปร.4"/>
      <sheetName val="ปร.5"/>
      <sheetName val="ต้นทุน"/>
      <sheetName val="เมนู"/>
      <sheetName val="ข้อมูลเริ่มต้น"/>
      <sheetName val="ข้อมูลวัสดุ และค่าดำเนินการ"/>
      <sheetName val="ค่างานต้นทุนต่อหน่วย"/>
      <sheetName val="สรุปโครงสร้างทาง ช่วง 1"/>
      <sheetName val="สรุปโครงสร้างทาง ช่วง 2"/>
      <sheetName val="สรุปโครงสร้างทาง ช่วง 3"/>
      <sheetName val="สรุปโครงสร้างทาง ช่วง 4"/>
      <sheetName val="ปร.5 คสล."/>
      <sheetName val="แบบสรุปราคา คสล."/>
      <sheetName val="ดินตัด , ดินถม+ถางป่า ช่วง 1"/>
      <sheetName val="ดินตัด , ดินถม+ถางป่า ช่วง 2"/>
      <sheetName val="ดินตัด , ดินถม+ถางป่า ช่วง 3"/>
      <sheetName val="ดินตัด , ดินถม+ถางป่า ช่วง 4"/>
      <sheetName val="สรุปผลการคำนวณ"/>
      <sheetName val="ปร.5 แอสฟัลต์"/>
      <sheetName val="แบบสรุปราคาแอสฟัลต์"/>
      <sheetName val="ปร.5 ลูกรังบดอัด"/>
      <sheetName val="แบบสรุปราคาลุกรัง บดอัด "/>
      <sheetName val="ปร.5 ลูกรังปรับเกลี่ย"/>
      <sheetName val="แบบสรุปราคาลุกรัง ปรับเกลี่ย"/>
      <sheetName val="ดำเนินการ + เสื่อมราคา"/>
      <sheetName val="ตารางค่าดำเนินการ+ค่าเสื่อมราคา"/>
      <sheetName val="รวมoperate"/>
      <sheetName val="ขนส่ง 6 ล้อ"/>
      <sheetName val="ขนส่ง 10 ล้อ"/>
      <sheetName val="ขนส่ง 10 ล้อ+พ่วง"/>
      <sheetName val="6ล้อ"/>
      <sheetName val="10ล้อ"/>
      <sheetName val="10ล้อ+พ่วง"/>
      <sheetName val="ตารางขนส่ง 6 ล้อ"/>
      <sheetName val="ตารางขนส่ง 10 ล้อ"/>
      <sheetName val="ตารางขนส่ง 10 ล้อ + ลากพ่วง"/>
      <sheetName val="สูตร6ล้อ"/>
      <sheetName val="สูตร10ล้อ"/>
      <sheetName val="สูตร10ล้อพ่วง"/>
      <sheetName val="F_ทาง"/>
      <sheetName val="F_สะพานและท่อเหลี่ยม"/>
      <sheetName val="เปรียบเทียบราคาแอสฟัลต์"/>
      <sheetName val="ค่าRecycling"/>
      <sheetName val="หาพื้นที่หน้าตัดดินถม"/>
      <sheetName val="ปร.4 box"/>
      <sheetName val="สรุปBOX"/>
      <sheetName val="สรุปตารางกำแพงbox"/>
      <sheetName val="สรุปตารางถอดแบบbox"/>
      <sheetName val="ตารางกำแพงปากท่อลอดเหลี่ยม"/>
      <sheetName val="ตารางถอดแบบbox"/>
      <sheetName val="แบบ ท1-01"/>
      <sheetName val="แบบกำแพงปากท่อ"/>
      <sheetName val="แบบบ่อพัก 0.30"/>
      <sheetName val="แบบบ่อพัก 0.40"/>
      <sheetName val="แบบบ่อพัก 0.60"/>
      <sheetName val="แบบบล็อก"/>
      <sheetName val="หาราคาดิน + ลูกรัง"/>
      <sheetName val="ราคาหินผสมแอสฟัลต์"/>
    </sheetNames>
    <sheetDataSet>
      <sheetData sheetId="0"/>
      <sheetData sheetId="1"/>
      <sheetData sheetId="2"/>
      <sheetData sheetId="3">
        <row r="5">
          <cell r="D5" t="str">
            <v>ผิวจราจรกว้าง  4.00  ม.  ยาว 389 ม.หนาเฉลี่ย 0.15 ม. ไหล่ทางลงดินลูกรัง ข้างละ 0.50 ม.</v>
          </cell>
        </row>
        <row r="6">
          <cell r="D6" t="str">
            <v>หรือพื้นที่ผิวจราจรไม่น้อยกว่า 1,556 ตร.ม.</v>
          </cell>
        </row>
        <row r="7">
          <cell r="A7" t="str">
            <v xml:space="preserve">  คำนวณราคาโดย</v>
          </cell>
        </row>
        <row r="24">
          <cell r="G24">
            <v>1556</v>
          </cell>
        </row>
      </sheetData>
      <sheetData sheetId="4"/>
      <sheetData sheetId="5">
        <row r="15">
          <cell r="W15">
            <v>1921.93641</v>
          </cell>
        </row>
      </sheetData>
      <sheetData sheetId="6"/>
      <sheetData sheetId="7">
        <row r="2">
          <cell r="F2" t="str">
            <v>โครงการก่อสร้างถนน ค.ส.ล. สายบ้านดินทรายอ่อนเหนือ -แยกหนองแสงหนองผือ (รหัสสายทาง 67008)</v>
          </cell>
        </row>
        <row r="3">
          <cell r="F3" t="str">
            <v>หมู่ที่ 12  บ้านดินทรายอ่อนเหนือ  ตำบลหัวนา  อำเภอเมือง  จังหวัดหนองบัวลำภู</v>
          </cell>
        </row>
        <row r="4">
          <cell r="F4" t="str">
            <v>องค์การบริหารส่วนตำบลหัวนา</v>
          </cell>
        </row>
        <row r="5">
          <cell r="F5" t="str">
            <v>-</v>
          </cell>
        </row>
        <row r="6">
          <cell r="O6" t="str">
            <v>ปกติ</v>
          </cell>
        </row>
        <row r="10">
          <cell r="I10">
            <v>15</v>
          </cell>
        </row>
        <row r="15">
          <cell r="I15">
            <v>5</v>
          </cell>
        </row>
        <row r="17">
          <cell r="I17">
            <v>0</v>
          </cell>
        </row>
        <row r="19">
          <cell r="I19">
            <v>0</v>
          </cell>
        </row>
        <row r="79">
          <cell r="W79">
            <v>1</v>
          </cell>
          <cell r="AA79">
            <v>2</v>
          </cell>
          <cell r="AJ79">
            <v>2</v>
          </cell>
          <cell r="AK79" t="str">
            <v>งานปรับเกลี่ยแต่งพื้นทางเดิม</v>
          </cell>
        </row>
        <row r="97">
          <cell r="AS97">
            <v>389</v>
          </cell>
        </row>
        <row r="110">
          <cell r="AC110">
            <v>0</v>
          </cell>
          <cell r="AG110">
            <v>0</v>
          </cell>
          <cell r="AK110">
            <v>5</v>
          </cell>
          <cell r="AO110">
            <v>7</v>
          </cell>
        </row>
        <row r="145">
          <cell r="L145" t="str">
            <v>งานทรายรองใต้ผิวคอนกรีต</v>
          </cell>
        </row>
        <row r="146">
          <cell r="L146" t="str">
            <v xml:space="preserve"> </v>
          </cell>
        </row>
        <row r="159">
          <cell r="X159">
            <v>1</v>
          </cell>
        </row>
      </sheetData>
      <sheetData sheetId="8"/>
      <sheetData sheetId="9">
        <row r="9">
          <cell r="P9">
            <v>1.79</v>
          </cell>
        </row>
        <row r="141">
          <cell r="P141">
            <v>139.81</v>
          </cell>
        </row>
        <row r="155">
          <cell r="P155" t="e">
            <v>#N/A</v>
          </cell>
        </row>
        <row r="289">
          <cell r="P289">
            <v>116.63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H12">
            <v>1556</v>
          </cell>
        </row>
        <row r="17">
          <cell r="H17">
            <v>28</v>
          </cell>
        </row>
        <row r="18">
          <cell r="H18">
            <v>124</v>
          </cell>
        </row>
        <row r="19">
          <cell r="H19">
            <v>389</v>
          </cell>
        </row>
        <row r="20">
          <cell r="H20">
            <v>77.8</v>
          </cell>
        </row>
        <row r="21">
          <cell r="H21">
            <v>0</v>
          </cell>
        </row>
        <row r="25">
          <cell r="H25">
            <v>1945</v>
          </cell>
        </row>
        <row r="26">
          <cell r="H26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28" workbookViewId="0">
      <selection activeCell="S13" sqref="S13"/>
    </sheetView>
  </sheetViews>
  <sheetFormatPr defaultRowHeight="17.25" customHeight="1"/>
  <cols>
    <col min="1" max="1" width="5" customWidth="1"/>
    <col min="2" max="2" width="2.140625" customWidth="1"/>
    <col min="3" max="3" width="18.42578125" customWidth="1"/>
    <col min="4" max="4" width="5.85546875" customWidth="1"/>
    <col min="5" max="5" width="12.7109375" customWidth="1"/>
    <col min="6" max="6" width="5" customWidth="1"/>
    <col min="7" max="7" width="9.140625" customWidth="1"/>
    <col min="8" max="8" width="8" customWidth="1"/>
    <col min="9" max="9" width="1.85546875" customWidth="1"/>
    <col min="10" max="11" width="5.140625" customWidth="1"/>
    <col min="12" max="12" width="8.42578125" customWidth="1"/>
    <col min="13" max="13" width="10.7109375" customWidth="1"/>
    <col min="14" max="14" width="10.28515625" customWidth="1"/>
  </cols>
  <sheetData>
    <row r="1" spans="1:14" ht="17.25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ht="17.25" customHeight="1">
      <c r="A2" s="1" t="s">
        <v>1</v>
      </c>
      <c r="B2" s="2"/>
      <c r="C2" s="2"/>
      <c r="D2" s="3" t="str">
        <f>[1]ข้อมูลเริ่มต้น!$F$2</f>
        <v>โครงการก่อสร้างถนน ค.ส.ล. สายบ้านดินทรายอ่อนเหนือ -แยกหนองแสงหนองผือ (รหัสสายทาง 67008)</v>
      </c>
      <c r="E2" s="3"/>
      <c r="F2" s="3"/>
      <c r="G2" s="3"/>
      <c r="H2" s="3"/>
      <c r="I2" s="3"/>
      <c r="J2" s="3"/>
      <c r="K2" s="3"/>
      <c r="L2" s="4"/>
      <c r="M2" s="4"/>
      <c r="N2" s="4"/>
    </row>
    <row r="3" spans="1:14" ht="17.25" customHeight="1">
      <c r="A3" s="1" t="s">
        <v>2</v>
      </c>
      <c r="B3" s="2"/>
      <c r="C3" s="2"/>
      <c r="D3" s="3" t="str">
        <f>[1]ข้อมูลเริ่มต้น!$F$3</f>
        <v>หมู่ที่ 12  บ้านดินทรายอ่อนเหนือ  ตำบลหัวนา  อำเภอเมือง  จังหวัดหนองบัวลำภู</v>
      </c>
      <c r="E3" s="3"/>
      <c r="F3" s="3"/>
      <c r="G3" s="3"/>
      <c r="H3" s="3"/>
      <c r="I3" s="3"/>
      <c r="J3" s="3"/>
      <c r="K3" s="3"/>
      <c r="L3" s="4"/>
      <c r="M3" s="4"/>
      <c r="N3" s="4"/>
    </row>
    <row r="4" spans="1:14" ht="17.25" customHeight="1">
      <c r="A4" s="1" t="s">
        <v>3</v>
      </c>
      <c r="B4" s="2"/>
      <c r="C4" s="2"/>
      <c r="D4" s="3" t="str">
        <f>[1]ข้อมูลเริ่มต้น!$F$4</f>
        <v>องค์การบริหารส่วนตำบลหัวนา</v>
      </c>
      <c r="E4" s="3"/>
      <c r="F4" s="3"/>
      <c r="G4" s="3"/>
      <c r="H4" s="3"/>
      <c r="I4" s="4"/>
      <c r="J4" s="4"/>
      <c r="K4" s="3"/>
      <c r="L4" s="4"/>
      <c r="M4" s="4"/>
      <c r="N4" s="4"/>
    </row>
    <row r="5" spans="1:14" ht="17.25" customHeight="1">
      <c r="A5" s="1" t="s">
        <v>4</v>
      </c>
      <c r="B5" s="2" t="s">
        <v>5</v>
      </c>
      <c r="C5" s="2"/>
      <c r="D5" s="5" t="s">
        <v>6</v>
      </c>
      <c r="E5" s="3"/>
      <c r="F5" s="3"/>
      <c r="G5" s="3"/>
      <c r="H5" s="3"/>
      <c r="I5" s="3"/>
      <c r="J5" s="3"/>
      <c r="K5" s="3"/>
      <c r="L5" s="4"/>
      <c r="M5" s="4"/>
      <c r="N5" s="4"/>
    </row>
    <row r="6" spans="1:14" ht="17.25" customHeight="1">
      <c r="A6" s="1"/>
      <c r="B6" s="2"/>
      <c r="C6" s="2"/>
      <c r="D6" s="5" t="s">
        <v>7</v>
      </c>
      <c r="E6" s="3"/>
      <c r="F6" s="3"/>
      <c r="G6" s="3"/>
      <c r="H6" s="3"/>
      <c r="I6" s="3"/>
      <c r="J6" s="3"/>
      <c r="K6" s="3"/>
      <c r="L6" s="4"/>
      <c r="M6" s="4"/>
      <c r="N6" s="4"/>
    </row>
    <row r="7" spans="1:14" ht="22.5" customHeight="1">
      <c r="A7" s="1" t="s">
        <v>8</v>
      </c>
      <c r="B7" s="2"/>
      <c r="C7" s="2"/>
      <c r="D7" s="6" t="s">
        <v>78</v>
      </c>
      <c r="E7" s="3"/>
      <c r="F7" s="6"/>
      <c r="G7" s="3"/>
      <c r="H7" s="3"/>
      <c r="I7" s="3"/>
      <c r="J7" s="3"/>
      <c r="K7" s="1" t="s">
        <v>9</v>
      </c>
      <c r="L7" s="3" t="s">
        <v>77</v>
      </c>
      <c r="M7" s="4"/>
      <c r="N7" s="4"/>
    </row>
    <row r="8" spans="1:14" ht="17.25" customHeight="1">
      <c r="A8" s="120" t="s">
        <v>10</v>
      </c>
      <c r="B8" s="122" t="s">
        <v>11</v>
      </c>
      <c r="C8" s="122"/>
      <c r="D8" s="122"/>
      <c r="E8" s="123"/>
      <c r="F8" s="120" t="s">
        <v>12</v>
      </c>
      <c r="G8" s="126" t="s">
        <v>13</v>
      </c>
      <c r="H8" s="128" t="s">
        <v>14</v>
      </c>
      <c r="I8" s="129"/>
      <c r="J8" s="128" t="s">
        <v>15</v>
      </c>
      <c r="K8" s="129"/>
      <c r="L8" s="132" t="s">
        <v>16</v>
      </c>
      <c r="M8" s="7" t="s">
        <v>17</v>
      </c>
      <c r="N8" s="132" t="s">
        <v>18</v>
      </c>
    </row>
    <row r="9" spans="1:14" ht="17.25" customHeight="1">
      <c r="A9" s="121"/>
      <c r="B9" s="124"/>
      <c r="C9" s="124"/>
      <c r="D9" s="124"/>
      <c r="E9" s="125"/>
      <c r="F9" s="121"/>
      <c r="G9" s="127"/>
      <c r="H9" s="130"/>
      <c r="I9" s="131"/>
      <c r="J9" s="130"/>
      <c r="K9" s="131"/>
      <c r="L9" s="133"/>
      <c r="M9" s="8" t="s">
        <v>19</v>
      </c>
      <c r="N9" s="133"/>
    </row>
    <row r="10" spans="1:14" ht="17.25" customHeight="1">
      <c r="A10" s="9">
        <v>1</v>
      </c>
      <c r="B10" s="10" t="s">
        <v>20</v>
      </c>
      <c r="C10" s="10"/>
      <c r="D10" s="11"/>
      <c r="E10" s="12"/>
      <c r="F10" s="13"/>
      <c r="G10" s="14" t="s">
        <v>21</v>
      </c>
      <c r="H10" s="117"/>
      <c r="I10" s="118"/>
      <c r="J10" s="117"/>
      <c r="K10" s="118"/>
      <c r="L10" s="15"/>
      <c r="M10" s="15"/>
      <c r="N10" s="16"/>
    </row>
    <row r="11" spans="1:14" ht="17.25" customHeight="1">
      <c r="A11" s="9"/>
      <c r="B11" s="17">
        <v>1.1000000000000001</v>
      </c>
      <c r="C11" s="18" t="s">
        <v>22</v>
      </c>
      <c r="D11" s="17"/>
      <c r="E11" s="19"/>
      <c r="F11" s="9" t="s">
        <v>23</v>
      </c>
      <c r="G11" s="20">
        <v>0</v>
      </c>
      <c r="H11" s="111">
        <v>0</v>
      </c>
      <c r="I11" s="112"/>
      <c r="J11" s="111">
        <f t="shared" ref="J11:J22" si="0">IF(H11=" "," ",ROUND(G11*H11,2))</f>
        <v>0</v>
      </c>
      <c r="K11" s="112"/>
      <c r="L11" s="21">
        <f>IF(H11=" "," ",$L$41)</f>
        <v>0</v>
      </c>
      <c r="M11" s="14">
        <f t="shared" ref="M11:M22" si="1">IF(H11=" "," ",ROUND(H11*L11,2))</f>
        <v>0</v>
      </c>
      <c r="N11" s="14">
        <f t="shared" ref="N11:N31" si="2">IF(H11=" "," ",ROUND(J11*L11,2))</f>
        <v>0</v>
      </c>
    </row>
    <row r="12" spans="1:14" ht="17.25" customHeight="1">
      <c r="A12" s="9"/>
      <c r="B12" s="17">
        <v>1.2</v>
      </c>
      <c r="C12" s="18" t="s">
        <v>24</v>
      </c>
      <c r="D12" s="17"/>
      <c r="E12" s="19"/>
      <c r="F12" s="9" t="s">
        <v>23</v>
      </c>
      <c r="G12" s="20">
        <v>0</v>
      </c>
      <c r="H12" s="111">
        <v>0</v>
      </c>
      <c r="I12" s="112"/>
      <c r="J12" s="111">
        <f t="shared" si="0"/>
        <v>0</v>
      </c>
      <c r="K12" s="112"/>
      <c r="L12" s="21">
        <f>IF(H12=" "," ",$L$41)</f>
        <v>0</v>
      </c>
      <c r="M12" s="14">
        <f t="shared" si="1"/>
        <v>0</v>
      </c>
      <c r="N12" s="14">
        <f t="shared" si="2"/>
        <v>0</v>
      </c>
    </row>
    <row r="13" spans="1:14" ht="17.25" customHeight="1">
      <c r="A13" s="9"/>
      <c r="B13" s="17">
        <v>1.3</v>
      </c>
      <c r="C13" s="18" t="s">
        <v>25</v>
      </c>
      <c r="D13" s="17"/>
      <c r="E13" s="19"/>
      <c r="F13" s="9" t="s">
        <v>23</v>
      </c>
      <c r="G13" s="20">
        <v>0</v>
      </c>
      <c r="H13" s="111">
        <v>0</v>
      </c>
      <c r="I13" s="112"/>
      <c r="J13" s="111">
        <f>IF(H13=" "," ",ROUND(G13*H13,2))</f>
        <v>0</v>
      </c>
      <c r="K13" s="112"/>
      <c r="L13" s="21">
        <f>IF(H13=" "," ",$L$41)</f>
        <v>0</v>
      </c>
      <c r="M13" s="14">
        <f>IF(H13=" "," ",ROUND(H13*L13,2))</f>
        <v>0</v>
      </c>
      <c r="N13" s="14">
        <f>IF(H13=" "," ",ROUND(J13*L13,2))</f>
        <v>0</v>
      </c>
    </row>
    <row r="14" spans="1:14" ht="17.25" customHeight="1">
      <c r="A14" s="9">
        <v>2</v>
      </c>
      <c r="B14" s="18" t="s">
        <v>26</v>
      </c>
      <c r="C14" s="18"/>
      <c r="D14" s="17"/>
      <c r="E14" s="19"/>
      <c r="F14" s="9"/>
      <c r="G14" s="20"/>
      <c r="H14" s="111"/>
      <c r="I14" s="112"/>
      <c r="J14" s="111"/>
      <c r="K14" s="112"/>
      <c r="L14" s="21"/>
      <c r="M14" s="14"/>
      <c r="N14" s="14"/>
    </row>
    <row r="15" spans="1:14" ht="17.25" customHeight="1">
      <c r="A15" s="9"/>
      <c r="B15" s="17">
        <v>2.1</v>
      </c>
      <c r="C15" s="18" t="str">
        <f>"งานถางป่าและขุดตอ  "&amp;CONCATENATE("( ",[1]ข้อมูลเริ่มต้น!Z120," )")</f>
        <v>งานถางป่าและขุดตอ  (  )</v>
      </c>
      <c r="D15" s="17"/>
      <c r="E15" s="19"/>
      <c r="F15" s="9" t="s">
        <v>23</v>
      </c>
      <c r="G15" s="14">
        <f>[1]สรุปผลการคำนวณ!$H$26</f>
        <v>0</v>
      </c>
      <c r="H15" s="111">
        <v>0</v>
      </c>
      <c r="I15" s="112"/>
      <c r="J15" s="111">
        <f>IF(H15=" "," ",ROUND(G15*H15,2))</f>
        <v>0</v>
      </c>
      <c r="K15" s="112"/>
      <c r="L15" s="21">
        <f>IF(H15=" "," ",$L$41)</f>
        <v>0</v>
      </c>
      <c r="M15" s="14">
        <f>IF(H15=" "," ",ROUND(H15*L15,2))</f>
        <v>0</v>
      </c>
      <c r="N15" s="14">
        <f>IF(H15=" "," ",ROUND(J15*L15,2))</f>
        <v>0</v>
      </c>
    </row>
    <row r="16" spans="1:14" ht="17.25" customHeight="1">
      <c r="A16" s="9"/>
      <c r="B16" s="17">
        <v>2.2000000000000002</v>
      </c>
      <c r="C16" s="18" t="str">
        <f>IF([1]ข้อมูลเริ่มต้น!$AJ$79=1," ",[1]ข้อมูลเริ่มต้น!$AK$79)</f>
        <v>งานปรับเกลี่ยแต่งพื้นทางเดิม</v>
      </c>
      <c r="D16" s="17"/>
      <c r="E16" s="19"/>
      <c r="F16" s="9" t="s">
        <v>23</v>
      </c>
      <c r="G16" s="22">
        <f>[1]สรุปผลการคำนวณ!$H$25</f>
        <v>1945</v>
      </c>
      <c r="H16" s="111"/>
      <c r="I16" s="112"/>
      <c r="J16" s="111"/>
      <c r="K16" s="112"/>
      <c r="L16" s="21">
        <v>1.3607</v>
      </c>
      <c r="M16" s="14"/>
      <c r="N16" s="14"/>
    </row>
    <row r="17" spans="1:14" ht="17.25" customHeight="1">
      <c r="A17" s="9"/>
      <c r="B17" s="17">
        <v>2.2999999999999998</v>
      </c>
      <c r="C17" s="18" t="s">
        <v>27</v>
      </c>
      <c r="D17" s="23"/>
      <c r="E17" s="19"/>
      <c r="F17" s="13" t="s">
        <v>28</v>
      </c>
      <c r="G17" s="24">
        <v>0</v>
      </c>
      <c r="H17" s="111">
        <v>0</v>
      </c>
      <c r="I17" s="112"/>
      <c r="J17" s="111">
        <f t="shared" si="0"/>
        <v>0</v>
      </c>
      <c r="K17" s="112"/>
      <c r="L17" s="21">
        <f>IF(H17=" "," ",$L$41)</f>
        <v>0</v>
      </c>
      <c r="M17" s="14">
        <f t="shared" si="1"/>
        <v>0</v>
      </c>
      <c r="N17" s="14">
        <f t="shared" si="2"/>
        <v>0</v>
      </c>
    </row>
    <row r="18" spans="1:14" ht="17.25" customHeight="1">
      <c r="A18" s="9"/>
      <c r="B18" s="17">
        <v>2.4</v>
      </c>
      <c r="C18" s="18" t="s">
        <v>29</v>
      </c>
      <c r="D18" s="23"/>
      <c r="E18" s="19"/>
      <c r="F18" s="13" t="s">
        <v>28</v>
      </c>
      <c r="G18" s="14">
        <v>0</v>
      </c>
      <c r="H18" s="111">
        <v>0</v>
      </c>
      <c r="I18" s="112"/>
      <c r="J18" s="111">
        <f t="shared" si="0"/>
        <v>0</v>
      </c>
      <c r="K18" s="112"/>
      <c r="L18" s="21">
        <f>IF(H18=" "," ",$L$41)</f>
        <v>0</v>
      </c>
      <c r="M18" s="14">
        <f t="shared" si="1"/>
        <v>0</v>
      </c>
      <c r="N18" s="14">
        <f t="shared" si="2"/>
        <v>0</v>
      </c>
    </row>
    <row r="19" spans="1:14" ht="17.25" customHeight="1">
      <c r="A19" s="9"/>
      <c r="B19" s="17">
        <v>2.5</v>
      </c>
      <c r="C19" s="18" t="str">
        <f>"งานวัสดุคัดเลือก  (ลูกรัง)  บดอัดแน่น  "&amp;"หนา  "&amp;[1]ข้อมูลเริ่มต้น!$I$19&amp;"  ซม."</f>
        <v>งานวัสดุคัดเลือก  (ลูกรัง)  บดอัดแน่น  หนา  0  ซม.</v>
      </c>
      <c r="D19" s="23"/>
      <c r="E19" s="19"/>
      <c r="F19" s="9" t="s">
        <v>28</v>
      </c>
      <c r="G19" s="25">
        <v>0</v>
      </c>
      <c r="H19" s="111">
        <v>0</v>
      </c>
      <c r="I19" s="112"/>
      <c r="J19" s="111">
        <f t="shared" si="0"/>
        <v>0</v>
      </c>
      <c r="K19" s="112"/>
      <c r="L19" s="21">
        <f>IF(H19=" "," ",$L$41)</f>
        <v>0</v>
      </c>
      <c r="M19" s="14">
        <f t="shared" si="1"/>
        <v>0</v>
      </c>
      <c r="N19" s="14">
        <f>IF(H19=" "," ",ROUND(J19*L19,2))</f>
        <v>0</v>
      </c>
    </row>
    <row r="20" spans="1:14" ht="17.25" customHeight="1">
      <c r="A20" s="9">
        <v>3</v>
      </c>
      <c r="B20" s="18" t="s">
        <v>30</v>
      </c>
      <c r="C20" s="18"/>
      <c r="D20" s="23"/>
      <c r="E20" s="19"/>
      <c r="F20" s="13"/>
      <c r="G20" s="25"/>
      <c r="H20" s="111"/>
      <c r="I20" s="112"/>
      <c r="J20" s="111"/>
      <c r="K20" s="112"/>
      <c r="L20" s="21"/>
      <c r="M20" s="14"/>
      <c r="N20" s="14"/>
    </row>
    <row r="21" spans="1:14" ht="17.25" customHeight="1">
      <c r="A21" s="9"/>
      <c r="B21" s="17">
        <v>3.1</v>
      </c>
      <c r="C21" s="26" t="str">
        <f>CONCATENATE([1]ข้อมูลเริ่มต้น!$L$146)&amp;"  หนา  "&amp;[1]ข้อมูลเริ่มต้น!$I$17&amp;"  ซม."</f>
        <v xml:space="preserve">   หนา  0  ซม.</v>
      </c>
      <c r="D21" s="23"/>
      <c r="E21" s="19"/>
      <c r="F21" s="13" t="s">
        <v>28</v>
      </c>
      <c r="G21" s="14">
        <f>[1]สรุปผลการคำนวณ!$H$21</f>
        <v>0</v>
      </c>
      <c r="H21" s="111" t="str">
        <f>IF(G21=0," ",IF([1]ข้อมูลเริ่มต้น!$W$79=2,[1]ค่างานต้นทุนต่อหน่วย!$P$141,IF([1]ข้อมูลเริ่มต้น!$W$79=3,[1]ค่างานต้นทุนต่อหน่วย!$P$155,IF([1]ข้อมูลเริ่มต้น!$W$79=4,[1]ค่างานต้นทุนต่อหน่วย!$P$289," "))))</f>
        <v xml:space="preserve"> </v>
      </c>
      <c r="I21" s="112"/>
      <c r="J21" s="111" t="str">
        <f t="shared" si="0"/>
        <v xml:space="preserve"> </v>
      </c>
      <c r="K21" s="112"/>
      <c r="L21" s="21" t="str">
        <f>IF(H21=" "," ",$L$41)</f>
        <v xml:space="preserve"> </v>
      </c>
      <c r="M21" s="14" t="str">
        <f t="shared" si="1"/>
        <v xml:space="preserve"> </v>
      </c>
      <c r="N21" s="14" t="str">
        <f t="shared" si="2"/>
        <v xml:space="preserve"> </v>
      </c>
    </row>
    <row r="22" spans="1:14" ht="17.25" customHeight="1">
      <c r="A22" s="9"/>
      <c r="B22" s="17">
        <v>3.2</v>
      </c>
      <c r="C22" s="26" t="str">
        <f>CONCATENATE([1]ข้อมูลเริ่มต้น!$L$145)&amp;"  หนา  "&amp;[1]ข้อมูลเริ่มต้น!$I$15&amp;"  ซม."</f>
        <v>งานทรายรองใต้ผิวคอนกรีต  หนา  5  ซม.</v>
      </c>
      <c r="D22" s="23"/>
      <c r="E22" s="19"/>
      <c r="F22" s="13" t="s">
        <v>28</v>
      </c>
      <c r="G22" s="14">
        <f>IF([1]ข้อมูลเริ่มต้น!$AA$79=2,[1]สรุปผลการคำนวณ!$H$20," ")</f>
        <v>77.8</v>
      </c>
      <c r="H22" s="111"/>
      <c r="I22" s="112"/>
      <c r="J22" s="111"/>
      <c r="K22" s="112"/>
      <c r="L22" s="21">
        <v>1.3607</v>
      </c>
      <c r="M22" s="14"/>
      <c r="N22" s="14"/>
    </row>
    <row r="23" spans="1:14" ht="17.25" customHeight="1">
      <c r="A23" s="9">
        <v>4</v>
      </c>
      <c r="B23" s="18" t="s">
        <v>31</v>
      </c>
      <c r="C23" s="18"/>
      <c r="D23" s="23"/>
      <c r="E23" s="19"/>
      <c r="F23" s="13"/>
      <c r="G23" s="14"/>
      <c r="H23" s="111"/>
      <c r="I23" s="112"/>
      <c r="J23" s="111"/>
      <c r="K23" s="112"/>
      <c r="L23" s="21"/>
      <c r="M23" s="14"/>
      <c r="N23" s="14"/>
    </row>
    <row r="24" spans="1:14" ht="17.25" customHeight="1">
      <c r="A24" s="9"/>
      <c r="B24" s="17">
        <v>4.0999999999999996</v>
      </c>
      <c r="C24" s="18" t="str">
        <f>IF($U$25=2,"งานขยายผิวทางปอร์ตแลนด์ซีเมนต์ หนา  "&amp;[1]ข้อมูลเริ่มต้น!$I$10&amp;"  ซม.","งานผิวทางปอร์ตแลนด์ซีเมนต์   หนา  "&amp;[1]ข้อมูลเริ่มต้น!$I$10&amp;"  ซม.")</f>
        <v>งานผิวทางปอร์ตแลนด์ซีเมนต์   หนา  15  ซม.</v>
      </c>
      <c r="D24" s="23"/>
      <c r="E24" s="19"/>
      <c r="F24" s="13" t="s">
        <v>23</v>
      </c>
      <c r="G24" s="14">
        <f>[1]สรุปผลการคำนวณ!$H$12</f>
        <v>1556</v>
      </c>
      <c r="H24" s="111"/>
      <c r="I24" s="112"/>
      <c r="J24" s="115"/>
      <c r="K24" s="116"/>
      <c r="L24" s="21">
        <v>1.3607</v>
      </c>
      <c r="M24" s="14"/>
      <c r="N24" s="27"/>
    </row>
    <row r="25" spans="1:14" ht="17.25" customHeight="1">
      <c r="A25" s="9"/>
      <c r="B25" s="17">
        <v>4.2</v>
      </c>
      <c r="C25" s="18" t="s">
        <v>32</v>
      </c>
      <c r="D25" s="23"/>
      <c r="E25" s="19"/>
      <c r="F25" s="13" t="s">
        <v>33</v>
      </c>
      <c r="G25" s="14">
        <f>[1]สรุปผลการคำนวณ!$H$17</f>
        <v>28</v>
      </c>
      <c r="H25" s="111"/>
      <c r="I25" s="112"/>
      <c r="J25" s="111"/>
      <c r="K25" s="112"/>
      <c r="L25" s="21">
        <v>1.3607</v>
      </c>
      <c r="M25" s="14"/>
      <c r="N25" s="14"/>
    </row>
    <row r="26" spans="1:14" ht="17.25" customHeight="1">
      <c r="A26" s="9"/>
      <c r="B26" s="17">
        <v>4.3</v>
      </c>
      <c r="C26" s="18" t="s">
        <v>34</v>
      </c>
      <c r="D26" s="23"/>
      <c r="E26" s="19"/>
      <c r="F26" s="13" t="s">
        <v>33</v>
      </c>
      <c r="G26" s="14">
        <f>[1]สรุปผลการคำนวณ!$H$18</f>
        <v>124</v>
      </c>
      <c r="H26" s="111"/>
      <c r="I26" s="112"/>
      <c r="J26" s="111"/>
      <c r="K26" s="112"/>
      <c r="L26" s="21">
        <v>1.3607</v>
      </c>
      <c r="M26" s="14"/>
      <c r="N26" s="14"/>
    </row>
    <row r="27" spans="1:14" ht="17.25" customHeight="1">
      <c r="A27" s="9"/>
      <c r="B27" s="17">
        <v>4.4000000000000004</v>
      </c>
      <c r="C27" s="18" t="s">
        <v>35</v>
      </c>
      <c r="D27" s="23"/>
      <c r="E27" s="19"/>
      <c r="F27" s="13" t="s">
        <v>33</v>
      </c>
      <c r="G27" s="14">
        <f>[1]สรุปผลการคำนวณ!$H$19</f>
        <v>389</v>
      </c>
      <c r="H27" s="111"/>
      <c r="I27" s="112"/>
      <c r="J27" s="111"/>
      <c r="K27" s="112"/>
      <c r="L27" s="21">
        <v>1.3607</v>
      </c>
      <c r="M27" s="14"/>
      <c r="N27" s="14"/>
    </row>
    <row r="28" spans="1:14" ht="17.25" customHeight="1">
      <c r="A28" s="9">
        <v>5</v>
      </c>
      <c r="B28" s="18" t="s">
        <v>36</v>
      </c>
      <c r="C28" s="18"/>
      <c r="D28" s="23"/>
      <c r="E28" s="19"/>
      <c r="F28" s="13"/>
      <c r="G28" s="14"/>
      <c r="H28" s="111"/>
      <c r="I28" s="112"/>
      <c r="J28" s="111"/>
      <c r="K28" s="112"/>
      <c r="L28" s="21"/>
      <c r="M28" s="14"/>
      <c r="N28" s="14"/>
    </row>
    <row r="29" spans="1:14" ht="17.25" customHeight="1">
      <c r="A29" s="9"/>
      <c r="B29" s="17">
        <v>5.0999999999999996</v>
      </c>
      <c r="C29" s="28" t="s">
        <v>37</v>
      </c>
      <c r="D29" s="23"/>
      <c r="E29" s="19"/>
      <c r="F29" s="13" t="s">
        <v>28</v>
      </c>
      <c r="G29" s="14">
        <v>60.15</v>
      </c>
      <c r="H29" s="111"/>
      <c r="I29" s="112"/>
      <c r="J29" s="111"/>
      <c r="K29" s="112"/>
      <c r="L29" s="21">
        <v>1.3607</v>
      </c>
      <c r="M29" s="14"/>
      <c r="N29" s="14"/>
    </row>
    <row r="30" spans="1:14" ht="17.25" customHeight="1">
      <c r="A30" s="9">
        <v>6</v>
      </c>
      <c r="B30" s="18" t="s">
        <v>38</v>
      </c>
      <c r="C30" s="18"/>
      <c r="D30" s="23"/>
      <c r="E30" s="19"/>
      <c r="F30" s="13"/>
      <c r="G30" s="14"/>
      <c r="H30" s="111"/>
      <c r="I30" s="112"/>
      <c r="J30" s="111"/>
      <c r="K30" s="112"/>
      <c r="L30" s="15"/>
      <c r="M30" s="14"/>
      <c r="N30" s="14"/>
    </row>
    <row r="31" spans="1:14" ht="17.25" customHeight="1">
      <c r="A31" s="9"/>
      <c r="B31" s="17">
        <v>6.1</v>
      </c>
      <c r="C31" s="28" t="s">
        <v>39</v>
      </c>
      <c r="D31" s="23"/>
      <c r="E31" s="19"/>
      <c r="F31" s="13" t="s">
        <v>40</v>
      </c>
      <c r="G31" s="14">
        <v>0</v>
      </c>
      <c r="H31" s="111">
        <v>0</v>
      </c>
      <c r="I31" s="112"/>
      <c r="J31" s="111">
        <f>IF(H31=" "," ",ROUND(G31*H31,2))</f>
        <v>0</v>
      </c>
      <c r="K31" s="112"/>
      <c r="L31" s="21">
        <v>1.3607</v>
      </c>
      <c r="M31" s="14">
        <v>0</v>
      </c>
      <c r="N31" s="14">
        <f t="shared" si="2"/>
        <v>0</v>
      </c>
    </row>
    <row r="32" spans="1:14" ht="17.25" customHeight="1">
      <c r="A32" s="9">
        <v>7</v>
      </c>
      <c r="B32" s="113" t="s">
        <v>41</v>
      </c>
      <c r="C32" s="114"/>
      <c r="D32" s="23"/>
      <c r="E32" s="19"/>
      <c r="F32" s="13"/>
      <c r="G32" s="14"/>
      <c r="H32" s="30"/>
      <c r="I32" s="31"/>
      <c r="J32" s="111">
        <f>IF(H32=" "," ",ROUND(G32*H32,2))</f>
        <v>0</v>
      </c>
      <c r="K32" s="112"/>
      <c r="L32" s="21"/>
      <c r="M32" s="14">
        <f>IF(H32=" "," ",ROUND(H32*L32,2))</f>
        <v>0</v>
      </c>
      <c r="N32" s="14">
        <f>IF(H32=" "," ",ROUND(J32*L32,2))</f>
        <v>0</v>
      </c>
    </row>
    <row r="33" spans="1:14" ht="17.25" customHeight="1">
      <c r="A33" s="9"/>
      <c r="B33" s="17">
        <v>7.1</v>
      </c>
      <c r="C33" s="28" t="s">
        <v>42</v>
      </c>
      <c r="D33" s="23"/>
      <c r="E33" s="19"/>
      <c r="F33" s="13" t="s">
        <v>43</v>
      </c>
      <c r="G33" s="14">
        <v>1</v>
      </c>
      <c r="H33" s="111"/>
      <c r="I33" s="112"/>
      <c r="J33" s="111"/>
      <c r="K33" s="112"/>
      <c r="L33" s="21">
        <v>1.3065</v>
      </c>
      <c r="M33" s="14"/>
      <c r="N33" s="14"/>
    </row>
    <row r="34" spans="1:14" ht="17.25" customHeight="1">
      <c r="A34" s="32"/>
      <c r="B34" s="33"/>
      <c r="C34" s="34"/>
      <c r="D34" s="35"/>
      <c r="E34" s="36"/>
      <c r="F34" s="37"/>
      <c r="G34" s="38"/>
      <c r="H34" s="39"/>
      <c r="I34" s="37"/>
      <c r="J34" s="39"/>
      <c r="K34" s="37"/>
      <c r="L34" s="40"/>
      <c r="M34" s="38"/>
      <c r="N34" s="14"/>
    </row>
    <row r="35" spans="1:14" ht="17.25" customHeight="1" thickBot="1">
      <c r="A35" s="41"/>
      <c r="B35" s="41"/>
      <c r="C35" s="42"/>
      <c r="D35" s="43"/>
      <c r="E35" s="43"/>
      <c r="F35" s="41"/>
      <c r="G35" s="44"/>
      <c r="H35" s="44"/>
      <c r="I35" s="41"/>
      <c r="J35" s="41"/>
      <c r="K35" s="45"/>
      <c r="L35" s="46"/>
      <c r="M35" s="42" t="s">
        <v>44</v>
      </c>
      <c r="N35" s="47"/>
    </row>
    <row r="36" spans="1:14" ht="17.25" customHeight="1" thickTop="1" thickBot="1">
      <c r="A36" s="46"/>
      <c r="B36" s="46"/>
      <c r="C36" s="48"/>
      <c r="D36" s="49"/>
      <c r="E36" s="49"/>
      <c r="F36" s="46"/>
      <c r="G36" s="50"/>
      <c r="H36" s="50"/>
      <c r="I36" s="46"/>
      <c r="J36" s="46"/>
      <c r="K36" s="45"/>
      <c r="L36" s="50"/>
      <c r="M36" s="23"/>
      <c r="N36" s="51"/>
    </row>
    <row r="37" spans="1:14" ht="17.25" customHeight="1" thickBot="1">
      <c r="A37" s="46"/>
      <c r="B37" s="46"/>
      <c r="C37" s="48"/>
      <c r="D37" s="49" t="s">
        <v>45</v>
      </c>
      <c r="E37" s="49"/>
      <c r="F37" s="46"/>
      <c r="G37" s="50"/>
      <c r="H37" s="50"/>
      <c r="I37" s="46"/>
      <c r="J37" s="46"/>
      <c r="K37" s="105">
        <f>SUM(J10:K34)</f>
        <v>0</v>
      </c>
      <c r="L37" s="106"/>
      <c r="M37" s="23"/>
      <c r="N37" s="51"/>
    </row>
    <row r="38" spans="1:14" ht="17.25" customHeight="1" thickBot="1">
      <c r="A38" s="46"/>
      <c r="B38" s="46"/>
      <c r="C38" s="48"/>
      <c r="D38" s="49" t="s">
        <v>46</v>
      </c>
      <c r="E38" s="49"/>
      <c r="F38" s="46"/>
      <c r="G38" s="50"/>
      <c r="H38" s="50"/>
      <c r="I38" s="46"/>
      <c r="J38" s="46"/>
      <c r="K38" s="107"/>
      <c r="L38" s="108"/>
      <c r="M38" s="23"/>
      <c r="N38" s="51"/>
    </row>
    <row r="39" spans="1:14" ht="17.25" customHeight="1" thickBot="1">
      <c r="A39" s="46"/>
      <c r="B39" s="46"/>
      <c r="C39" s="52"/>
      <c r="D39" s="49"/>
      <c r="E39" s="49"/>
      <c r="F39" s="46"/>
      <c r="G39" s="50"/>
      <c r="H39" s="50"/>
      <c r="I39" s="46"/>
      <c r="J39" s="46"/>
      <c r="K39" s="46"/>
      <c r="L39" s="50"/>
      <c r="M39" s="23"/>
      <c r="N39" s="53"/>
    </row>
    <row r="40" spans="1:14" ht="17.25" customHeight="1" thickBot="1">
      <c r="A40" s="46"/>
      <c r="B40" s="46"/>
      <c r="C40" s="48"/>
      <c r="D40" s="49" t="s">
        <v>47</v>
      </c>
      <c r="E40" s="49"/>
      <c r="F40" s="46"/>
      <c r="G40" s="50"/>
      <c r="H40" s="50"/>
      <c r="I40" s="46"/>
      <c r="J40" s="46"/>
      <c r="K40" s="109">
        <v>1.3607</v>
      </c>
      <c r="L40" s="110"/>
      <c r="M40" s="23"/>
      <c r="N40" s="51"/>
    </row>
    <row r="41" spans="1:14" ht="17.25" customHeight="1" thickBot="1">
      <c r="A41" s="46"/>
      <c r="B41" s="46"/>
      <c r="C41" s="48"/>
      <c r="D41" s="49" t="s">
        <v>48</v>
      </c>
      <c r="E41" s="49"/>
      <c r="F41" s="46"/>
      <c r="G41" s="50"/>
      <c r="H41" s="50"/>
      <c r="I41" s="46"/>
      <c r="J41" s="46"/>
      <c r="K41" s="109">
        <v>0</v>
      </c>
      <c r="L41" s="110"/>
      <c r="M41" s="23"/>
      <c r="N41" s="51"/>
    </row>
  </sheetData>
  <mergeCells count="61">
    <mergeCell ref="A1:N1"/>
    <mergeCell ref="A8:A9"/>
    <mergeCell ref="B8:E9"/>
    <mergeCell ref="F8:F9"/>
    <mergeCell ref="G8:G9"/>
    <mergeCell ref="H8:I9"/>
    <mergeCell ref="J8:K9"/>
    <mergeCell ref="L8:L9"/>
    <mergeCell ref="N8:N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B32:C32"/>
    <mergeCell ref="J32:K32"/>
    <mergeCell ref="H33:I33"/>
    <mergeCell ref="J33:K33"/>
    <mergeCell ref="H28:I28"/>
    <mergeCell ref="J28:K28"/>
    <mergeCell ref="H29:I29"/>
    <mergeCell ref="J29:K29"/>
    <mergeCell ref="H30:I30"/>
    <mergeCell ref="J30:K30"/>
    <mergeCell ref="K37:L37"/>
    <mergeCell ref="K38:L38"/>
    <mergeCell ref="K40:L40"/>
    <mergeCell ref="K41:L41"/>
    <mergeCell ref="H31:I31"/>
    <mergeCell ref="J31:K31"/>
  </mergeCells>
  <pageMargins left="0.31496062992125984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3" workbookViewId="0">
      <selection activeCell="S6" sqref="S6"/>
    </sheetView>
  </sheetViews>
  <sheetFormatPr defaultRowHeight="18.75" customHeight="1"/>
  <cols>
    <col min="1" max="1" width="7.28515625" customWidth="1"/>
    <col min="2" max="2" width="5" customWidth="1"/>
    <col min="3" max="3" width="15.5703125" customWidth="1"/>
    <col min="4" max="4" width="4.5703125" customWidth="1"/>
    <col min="5" max="5" width="3.28515625" customWidth="1"/>
    <col min="6" max="6" width="9.42578125" customWidth="1"/>
    <col min="7" max="7" width="13.140625" customWidth="1"/>
    <col min="8" max="8" width="4" customWidth="1"/>
    <col min="9" max="9" width="5.85546875" customWidth="1"/>
    <col min="10" max="10" width="5.28515625" customWidth="1"/>
    <col min="11" max="11" width="5.5703125" customWidth="1"/>
    <col min="12" max="12" width="7.5703125" customWidth="1"/>
    <col min="13" max="13" width="9" customWidth="1"/>
    <col min="14" max="14" width="7.85546875" customWidth="1"/>
  </cols>
  <sheetData>
    <row r="1" spans="1:14" ht="18.75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ht="18.75" customHeight="1">
      <c r="A2" s="1" t="s">
        <v>1</v>
      </c>
      <c r="B2" s="2"/>
      <c r="C2" s="2"/>
      <c r="D2" s="3" t="str">
        <f>[1]ข้อมูลเริ่มต้น!$F$2</f>
        <v>โครงการก่อสร้างถนน ค.ส.ล. สายบ้านดินทรายอ่อนเหนือ -แยกหนองแสงหนองผือ (รหัสสายทาง 67008)</v>
      </c>
      <c r="E2" s="3"/>
      <c r="F2" s="3"/>
      <c r="G2" s="3"/>
      <c r="H2" s="3"/>
      <c r="I2" s="3"/>
      <c r="J2" s="3"/>
      <c r="K2" s="3"/>
      <c r="L2" s="4"/>
      <c r="M2" s="4"/>
      <c r="N2" s="4"/>
    </row>
    <row r="3" spans="1:14" ht="18.75" customHeight="1">
      <c r="A3" s="1" t="s">
        <v>2</v>
      </c>
      <c r="B3" s="2"/>
      <c r="C3" s="2"/>
      <c r="D3" s="3" t="str">
        <f>[1]ข้อมูลเริ่มต้น!$F$3</f>
        <v>หมู่ที่ 12  บ้านดินทรายอ่อนเหนือ  ตำบลหัวนา  อำเภอเมือง  จังหวัดหนองบัวลำภู</v>
      </c>
      <c r="E3" s="3"/>
      <c r="F3" s="3"/>
      <c r="G3" s="3"/>
      <c r="H3" s="3"/>
      <c r="I3" s="3"/>
      <c r="J3" s="3"/>
      <c r="K3" s="3"/>
      <c r="L3" s="4"/>
      <c r="M3" s="4"/>
      <c r="N3" s="4"/>
    </row>
    <row r="4" spans="1:14" ht="18.75" customHeight="1">
      <c r="A4" s="1" t="s">
        <v>3</v>
      </c>
      <c r="B4" s="2"/>
      <c r="C4" s="2"/>
      <c r="D4" s="3" t="str">
        <f>[1]ข้อมูลเริ่มต้น!$F$4</f>
        <v>องค์การบริหารส่วนตำบลหัวนา</v>
      </c>
      <c r="E4" s="3"/>
      <c r="F4" s="3"/>
      <c r="G4" s="3"/>
      <c r="H4" s="3"/>
      <c r="I4" s="3"/>
      <c r="J4" s="3"/>
      <c r="K4" s="3"/>
      <c r="L4" s="4"/>
      <c r="M4" s="4"/>
      <c r="N4" s="4"/>
    </row>
    <row r="5" spans="1:14" ht="18.75" customHeight="1">
      <c r="A5" s="1" t="s">
        <v>4</v>
      </c>
      <c r="B5" s="2"/>
      <c r="C5" s="2"/>
      <c r="D5" s="3" t="str">
        <f>[1]ข้อมูลเริ่มต้น!$F$5</f>
        <v>-</v>
      </c>
      <c r="E5" s="3"/>
      <c r="F5" s="3"/>
      <c r="G5" s="3"/>
      <c r="H5" s="3"/>
      <c r="I5" s="3"/>
      <c r="J5" s="3"/>
      <c r="K5" s="3"/>
      <c r="L5" s="4"/>
      <c r="M5" s="4"/>
      <c r="N5" s="4"/>
    </row>
    <row r="6" spans="1:14" ht="18.75" customHeight="1">
      <c r="A6" s="1" t="str">
        <f>[1]ปร.4!A7</f>
        <v xml:space="preserve">  คำนวณราคาโดย</v>
      </c>
      <c r="B6" s="2"/>
      <c r="C6" s="2"/>
      <c r="D6" s="3" t="s">
        <v>80</v>
      </c>
      <c r="E6" s="3"/>
      <c r="F6" s="3"/>
      <c r="G6" s="3"/>
      <c r="H6" s="3"/>
      <c r="I6" s="3"/>
      <c r="J6" s="2" t="str">
        <f>ปร.4!K7</f>
        <v>เมื่อวันที่</v>
      </c>
      <c r="K6" s="3" t="s">
        <v>79</v>
      </c>
      <c r="L6" s="4"/>
      <c r="M6" s="4"/>
      <c r="N6" s="4"/>
    </row>
    <row r="7" spans="1:14" ht="18.75" customHeight="1">
      <c r="A7" s="1" t="s">
        <v>49</v>
      </c>
      <c r="B7" s="2"/>
      <c r="C7" s="2"/>
      <c r="D7" s="5" t="str">
        <f>[1]ปร.4!D5</f>
        <v>ผิวจราจรกว้าง  4.00  ม.  ยาว 389 ม.หนาเฉลี่ย 0.15 ม. ไหล่ทางลงดินลูกรัง ข้างละ 0.50 ม.</v>
      </c>
      <c r="E7" s="5"/>
      <c r="F7" s="3"/>
      <c r="G7" s="4"/>
      <c r="H7" s="4"/>
      <c r="I7" s="54"/>
      <c r="J7" s="55"/>
      <c r="K7" s="4"/>
      <c r="L7" s="56"/>
      <c r="M7" s="57"/>
      <c r="N7" s="4"/>
    </row>
    <row r="8" spans="1:14" ht="18.75" customHeight="1" thickBot="1">
      <c r="A8" s="1"/>
      <c r="B8" s="2"/>
      <c r="C8" s="2"/>
      <c r="D8" s="5" t="str">
        <f>[1]ปร.4!D6</f>
        <v>หรือพื้นที่ผิวจราจรไม่น้อยกว่า 1,556 ตร.ม.</v>
      </c>
      <c r="E8" s="5"/>
      <c r="F8" s="3"/>
      <c r="G8" s="4"/>
      <c r="H8" s="4"/>
      <c r="I8" s="54"/>
      <c r="J8" s="55"/>
      <c r="K8" s="4"/>
      <c r="L8" s="56"/>
      <c r="M8" s="57"/>
      <c r="N8" s="4"/>
    </row>
    <row r="9" spans="1:14" ht="18.75" customHeight="1" thickTop="1">
      <c r="A9" s="151" t="s">
        <v>10</v>
      </c>
      <c r="B9" s="153" t="s">
        <v>11</v>
      </c>
      <c r="C9" s="154"/>
      <c r="D9" s="154"/>
      <c r="E9" s="154"/>
      <c r="F9" s="154"/>
      <c r="G9" s="155"/>
      <c r="H9" s="159" t="s">
        <v>50</v>
      </c>
      <c r="I9" s="160"/>
      <c r="J9" s="160"/>
      <c r="K9" s="161"/>
      <c r="L9" s="153" t="s">
        <v>51</v>
      </c>
      <c r="M9" s="154"/>
      <c r="N9" s="155"/>
    </row>
    <row r="10" spans="1:14" ht="18.75" customHeight="1" thickBot="1">
      <c r="A10" s="152"/>
      <c r="B10" s="156"/>
      <c r="C10" s="157"/>
      <c r="D10" s="157"/>
      <c r="E10" s="157"/>
      <c r="F10" s="157"/>
      <c r="G10" s="158"/>
      <c r="H10" s="162"/>
      <c r="I10" s="163"/>
      <c r="J10" s="163"/>
      <c r="K10" s="164"/>
      <c r="L10" s="156"/>
      <c r="M10" s="157"/>
      <c r="N10" s="158"/>
    </row>
    <row r="11" spans="1:14" ht="18.75" customHeight="1" thickTop="1">
      <c r="A11" s="9">
        <v>1</v>
      </c>
      <c r="B11" s="58" t="s">
        <v>52</v>
      </c>
      <c r="C11" s="59"/>
      <c r="D11" s="60"/>
      <c r="E11" s="60"/>
      <c r="F11" s="60"/>
      <c r="G11" s="13"/>
      <c r="H11" s="165"/>
      <c r="I11" s="166"/>
      <c r="J11" s="166"/>
      <c r="K11" s="167"/>
      <c r="L11" s="61" t="s">
        <v>16</v>
      </c>
      <c r="M11" s="62"/>
      <c r="N11" s="63"/>
    </row>
    <row r="12" spans="1:14" ht="18.75" customHeight="1">
      <c r="A12" s="9">
        <v>2</v>
      </c>
      <c r="B12" s="113" t="s">
        <v>53</v>
      </c>
      <c r="C12" s="114"/>
      <c r="D12" s="17"/>
      <c r="E12" s="17"/>
      <c r="F12" s="23"/>
      <c r="G12" s="13"/>
      <c r="H12" s="111"/>
      <c r="I12" s="140"/>
      <c r="J12" s="140"/>
      <c r="K12" s="112"/>
      <c r="L12" s="61" t="s">
        <v>54</v>
      </c>
      <c r="M12" s="64"/>
      <c r="N12" s="65">
        <f>[1]ข้อมูลเริ่มต้น!$AC$110/100</f>
        <v>0</v>
      </c>
    </row>
    <row r="13" spans="1:14" ht="18.75" customHeight="1">
      <c r="A13" s="9">
        <v>3</v>
      </c>
      <c r="B13" s="66" t="s">
        <v>55</v>
      </c>
      <c r="C13" s="23"/>
      <c r="D13" s="17"/>
      <c r="E13" s="17"/>
      <c r="F13" s="23"/>
      <c r="G13" s="13"/>
      <c r="H13" s="111"/>
      <c r="I13" s="140"/>
      <c r="J13" s="140"/>
      <c r="K13" s="112"/>
      <c r="L13" s="61" t="s">
        <v>56</v>
      </c>
      <c r="M13" s="64"/>
      <c r="N13" s="65">
        <f>[1]ข้อมูลเริ่มต้น!$AG$110/100</f>
        <v>0</v>
      </c>
    </row>
    <row r="14" spans="1:14" ht="18.75" customHeight="1">
      <c r="A14" s="9">
        <v>4</v>
      </c>
      <c r="B14" s="113" t="s">
        <v>57</v>
      </c>
      <c r="C14" s="114"/>
      <c r="D14" s="114"/>
      <c r="E14" s="114"/>
      <c r="F14" s="114"/>
      <c r="G14" s="13"/>
      <c r="H14" s="111"/>
      <c r="I14" s="140"/>
      <c r="J14" s="140"/>
      <c r="K14" s="112"/>
      <c r="L14" s="61" t="s">
        <v>58</v>
      </c>
      <c r="M14" s="23"/>
      <c r="N14" s="67">
        <f>[1]ข้อมูลเริ่มต้น!$AK$110/100</f>
        <v>0.05</v>
      </c>
    </row>
    <row r="15" spans="1:14" ht="18.75" customHeight="1">
      <c r="A15" s="9"/>
      <c r="B15" s="68"/>
      <c r="C15" s="18"/>
      <c r="D15" s="23"/>
      <c r="E15" s="23"/>
      <c r="F15" s="23"/>
      <c r="G15" s="13"/>
      <c r="H15" s="111"/>
      <c r="I15" s="140"/>
      <c r="J15" s="140"/>
      <c r="K15" s="112"/>
      <c r="L15" s="61" t="s">
        <v>59</v>
      </c>
      <c r="M15" s="23"/>
      <c r="N15" s="67">
        <f>[1]ข้อมูลเริ่มต้น!$AO$110/100</f>
        <v>7.0000000000000007E-2</v>
      </c>
    </row>
    <row r="16" spans="1:14" ht="18.75" customHeight="1">
      <c r="A16" s="68"/>
      <c r="B16" s="68"/>
      <c r="C16" s="18"/>
      <c r="D16" s="23"/>
      <c r="E16" s="23"/>
      <c r="F16" s="23"/>
      <c r="G16" s="13"/>
      <c r="H16" s="137"/>
      <c r="I16" s="138"/>
      <c r="J16" s="138"/>
      <c r="K16" s="139"/>
      <c r="L16" s="61" t="s">
        <v>60</v>
      </c>
      <c r="M16" s="69" t="str">
        <f>[1]ข้อมูลเริ่มต้น!$O$6</f>
        <v>ปกติ</v>
      </c>
      <c r="N16" s="70"/>
    </row>
    <row r="17" spans="1:14" ht="18.75" customHeight="1" thickBot="1">
      <c r="A17" s="9"/>
      <c r="B17" s="71"/>
      <c r="C17" s="18"/>
      <c r="D17" s="23"/>
      <c r="E17" s="23"/>
      <c r="F17" s="23"/>
      <c r="G17" s="13"/>
      <c r="H17" s="111"/>
      <c r="I17" s="140"/>
      <c r="J17" s="140"/>
      <c r="K17" s="112"/>
      <c r="L17" s="72"/>
      <c r="M17" s="24"/>
      <c r="N17" s="73"/>
    </row>
    <row r="18" spans="1:14" ht="18.75" customHeight="1" thickTop="1">
      <c r="A18" s="74"/>
      <c r="B18" s="75"/>
      <c r="C18" s="76" t="s">
        <v>61</v>
      </c>
      <c r="D18" s="76"/>
      <c r="E18" s="76"/>
      <c r="F18" s="76"/>
      <c r="G18" s="76"/>
      <c r="H18" s="141"/>
      <c r="I18" s="142"/>
      <c r="J18" s="142"/>
      <c r="K18" s="143"/>
      <c r="L18" s="144"/>
      <c r="M18" s="145"/>
      <c r="N18" s="146"/>
    </row>
    <row r="19" spans="1:14" ht="18.75" customHeight="1" thickBot="1">
      <c r="A19" s="77" t="s">
        <v>62</v>
      </c>
      <c r="B19" s="78"/>
      <c r="C19" s="43" t="s">
        <v>63</v>
      </c>
      <c r="D19" s="41"/>
      <c r="E19" s="41"/>
      <c r="F19" s="43"/>
      <c r="G19" s="41"/>
      <c r="H19" s="147"/>
      <c r="I19" s="148"/>
      <c r="J19" s="148"/>
      <c r="K19" s="149"/>
      <c r="L19" s="79"/>
      <c r="M19" s="80"/>
      <c r="N19" s="81"/>
    </row>
    <row r="20" spans="1:14" ht="18.75" customHeight="1" thickTop="1" thickBot="1">
      <c r="A20" s="82"/>
      <c r="B20" s="83" t="s">
        <v>74</v>
      </c>
      <c r="C20" s="84" t="s">
        <v>75</v>
      </c>
      <c r="D20" s="85"/>
      <c r="E20" s="85"/>
      <c r="F20" s="85"/>
      <c r="G20" s="86"/>
      <c r="H20" s="87"/>
      <c r="I20" s="88"/>
      <c r="J20" s="150"/>
      <c r="K20" s="150"/>
      <c r="L20" s="89"/>
      <c r="M20" s="90"/>
      <c r="N20" s="91"/>
    </row>
    <row r="21" spans="1:14" ht="18.75" customHeight="1" thickTop="1">
      <c r="A21" s="41"/>
      <c r="B21" s="41"/>
      <c r="C21" s="92" t="s">
        <v>64</v>
      </c>
      <c r="D21" s="135">
        <f>[1]ข้อมูลเริ่มต้น!$AS$97/1000</f>
        <v>0.38900000000000001</v>
      </c>
      <c r="E21" s="135"/>
      <c r="F21" s="135"/>
      <c r="G21" s="93" t="s">
        <v>65</v>
      </c>
      <c r="H21" s="94"/>
      <c r="I21" s="46"/>
      <c r="J21" s="169"/>
      <c r="K21" s="169"/>
      <c r="L21" s="169"/>
      <c r="M21" s="169"/>
      <c r="N21" s="46"/>
    </row>
    <row r="22" spans="1:14" ht="18.75" customHeight="1">
      <c r="A22" s="41"/>
      <c r="B22" s="41"/>
      <c r="C22" s="92" t="s">
        <v>66</v>
      </c>
      <c r="D22" s="95"/>
      <c r="E22" s="95"/>
      <c r="F22" s="96">
        <f>[1]ปร.4!G24</f>
        <v>1556</v>
      </c>
      <c r="G22" s="93" t="s">
        <v>67</v>
      </c>
      <c r="H22" s="94"/>
      <c r="I22" s="46"/>
      <c r="J22" s="46"/>
      <c r="K22" s="45"/>
      <c r="L22" s="44"/>
      <c r="M22" s="23"/>
      <c r="N22" s="46"/>
    </row>
    <row r="23" spans="1:14" ht="18.75" customHeight="1">
      <c r="A23" s="46"/>
      <c r="B23" s="46"/>
      <c r="C23" s="97" t="s">
        <v>68</v>
      </c>
      <c r="D23" s="136" t="s">
        <v>76</v>
      </c>
      <c r="E23" s="136"/>
      <c r="F23" s="136"/>
      <c r="G23" s="99" t="s">
        <v>69</v>
      </c>
      <c r="H23" s="46"/>
      <c r="I23" s="46"/>
      <c r="J23" s="46"/>
      <c r="K23" s="45"/>
      <c r="L23" s="50"/>
      <c r="M23" s="23"/>
      <c r="N23" s="51"/>
    </row>
    <row r="24" spans="1:14" ht="18.75" customHeight="1">
      <c r="A24" s="46"/>
      <c r="B24" s="46"/>
      <c r="C24" s="97" t="s">
        <v>70</v>
      </c>
      <c r="D24" s="136" t="s">
        <v>76</v>
      </c>
      <c r="E24" s="136"/>
      <c r="F24" s="136"/>
      <c r="G24" s="99" t="s">
        <v>69</v>
      </c>
      <c r="H24" s="46"/>
      <c r="I24" s="46"/>
      <c r="J24" s="46"/>
      <c r="K24" s="45"/>
      <c r="L24" s="50"/>
      <c r="M24" s="23"/>
      <c r="N24" s="51"/>
    </row>
    <row r="25" spans="1:14" ht="18.75" customHeight="1">
      <c r="A25" s="46"/>
      <c r="B25" s="46"/>
      <c r="C25" s="97"/>
      <c r="D25" s="98"/>
      <c r="E25" s="98"/>
      <c r="F25" s="98"/>
      <c r="G25" s="99"/>
      <c r="H25" s="46"/>
      <c r="I25" s="46"/>
      <c r="J25" s="46"/>
      <c r="K25" s="45"/>
      <c r="L25" s="50"/>
      <c r="M25" s="23"/>
      <c r="N25" s="51"/>
    </row>
    <row r="26" spans="1:14" ht="18.75" customHeight="1">
      <c r="A26" s="46"/>
      <c r="B26" s="46"/>
      <c r="C26" s="100"/>
      <c r="D26" s="49"/>
      <c r="E26" s="49"/>
      <c r="F26" s="49"/>
      <c r="G26" s="46"/>
      <c r="H26" s="50"/>
      <c r="I26" s="46"/>
      <c r="J26" s="46"/>
      <c r="K26" s="80"/>
      <c r="L26" s="80"/>
      <c r="M26" s="23"/>
      <c r="N26" s="51"/>
    </row>
    <row r="27" spans="1:14" ht="24" customHeight="1">
      <c r="A27" s="17"/>
      <c r="B27" s="17"/>
      <c r="C27" s="29"/>
      <c r="D27" s="23"/>
      <c r="E27" s="23"/>
      <c r="F27" s="23"/>
      <c r="G27" s="17"/>
      <c r="H27" s="104"/>
      <c r="I27" s="101" t="s">
        <v>71</v>
      </c>
      <c r="J27" s="101"/>
      <c r="K27" s="102"/>
      <c r="L27" s="23"/>
      <c r="M27" s="23"/>
      <c r="N27" s="23"/>
    </row>
    <row r="28" spans="1:14" ht="21" customHeight="1">
      <c r="A28" s="17"/>
      <c r="B28" s="17"/>
      <c r="C28" s="29"/>
      <c r="D28" s="103"/>
      <c r="E28" s="103"/>
      <c r="F28" s="103"/>
      <c r="G28" s="23"/>
      <c r="H28" s="23" t="str">
        <f>IF([1]ข้อมูลเริ่มต้น!$X$159=2,"         เห็นชอบ"," ")</f>
        <v xml:space="preserve"> </v>
      </c>
      <c r="I28" s="168" t="s">
        <v>72</v>
      </c>
      <c r="J28" s="168"/>
      <c r="K28" s="168"/>
      <c r="L28" s="168"/>
      <c r="M28" s="168"/>
      <c r="N28" s="29"/>
    </row>
    <row r="29" spans="1:14" ht="22.5" customHeight="1">
      <c r="A29" s="17"/>
      <c r="B29" s="17"/>
      <c r="C29" s="29"/>
      <c r="D29" s="103"/>
      <c r="E29" s="103"/>
      <c r="F29" s="103"/>
      <c r="G29" s="103"/>
      <c r="H29" s="103"/>
      <c r="I29" s="134" t="s">
        <v>73</v>
      </c>
      <c r="J29" s="134"/>
      <c r="K29" s="134"/>
      <c r="L29" s="134"/>
      <c r="M29" s="134"/>
      <c r="N29" s="23"/>
    </row>
    <row r="30" spans="1:14" ht="18.75" customHeight="1">
      <c r="A30" s="17"/>
      <c r="B30" s="17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23"/>
    </row>
    <row r="31" spans="1:14" ht="18.75" customHeight="1">
      <c r="A31" s="17"/>
      <c r="B31" s="17"/>
      <c r="C31" s="29"/>
      <c r="D31" s="23"/>
      <c r="E31" s="23"/>
      <c r="F31" s="23"/>
      <c r="G31" s="17"/>
      <c r="H31" s="104"/>
      <c r="I31" s="101"/>
      <c r="J31" s="101"/>
      <c r="K31" s="102"/>
      <c r="L31" s="23"/>
      <c r="M31" s="23"/>
      <c r="N31" s="23"/>
    </row>
    <row r="32" spans="1:14" ht="18.75" customHeight="1">
      <c r="A32" s="17"/>
      <c r="B32" s="17"/>
      <c r="C32" s="29"/>
      <c r="D32" s="23"/>
      <c r="E32" s="23"/>
      <c r="F32" s="23"/>
      <c r="G32" s="17"/>
      <c r="H32" s="104"/>
      <c r="I32" s="101"/>
      <c r="J32" s="101"/>
      <c r="K32" s="102"/>
      <c r="L32" s="23"/>
      <c r="M32" s="23"/>
      <c r="N32" s="23"/>
    </row>
    <row r="33" spans="1:14" ht="18.75" customHeight="1">
      <c r="A33" s="17"/>
      <c r="B33" s="17"/>
      <c r="C33" s="29"/>
      <c r="D33" s="103"/>
      <c r="E33" s="103"/>
      <c r="F33" s="103"/>
      <c r="G33" s="23"/>
      <c r="H33" s="104"/>
      <c r="I33" s="29"/>
      <c r="J33" s="23"/>
      <c r="K33" s="103"/>
      <c r="L33" s="103"/>
      <c r="M33" s="103"/>
      <c r="N33" s="23"/>
    </row>
    <row r="34" spans="1:14" ht="18.75" customHeight="1">
      <c r="A34" s="17"/>
      <c r="B34" s="17"/>
      <c r="C34" s="29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23"/>
    </row>
    <row r="35" spans="1:14" ht="18.75" customHeight="1">
      <c r="A35" s="17"/>
      <c r="B35" s="17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</row>
    <row r="36" spans="1:14" ht="18.75" customHeight="1">
      <c r="A36" s="17"/>
      <c r="B36" s="17"/>
      <c r="C36" s="29"/>
      <c r="D36" s="23"/>
      <c r="E36" s="23"/>
      <c r="F36" s="23"/>
      <c r="G36" s="17"/>
      <c r="H36" s="104"/>
      <c r="I36" s="101"/>
      <c r="J36" s="101"/>
      <c r="K36" s="101"/>
      <c r="L36" s="101"/>
      <c r="M36" s="101"/>
      <c r="N36" s="23"/>
    </row>
    <row r="37" spans="1:14" ht="18.75" customHeight="1">
      <c r="A37" s="17"/>
      <c r="B37" s="17"/>
      <c r="C37" s="29"/>
      <c r="D37" s="23"/>
      <c r="E37" s="23"/>
      <c r="F37" s="23"/>
      <c r="G37" s="17"/>
      <c r="H37" s="104"/>
      <c r="I37" s="101"/>
      <c r="J37" s="101"/>
      <c r="K37" s="103"/>
      <c r="L37" s="23"/>
      <c r="M37" s="23"/>
      <c r="N37" s="23"/>
    </row>
    <row r="38" spans="1:14" ht="18.75" customHeight="1">
      <c r="A38" s="17"/>
      <c r="B38" s="17"/>
      <c r="C38" s="29"/>
      <c r="D38" s="29"/>
      <c r="E38" s="104"/>
      <c r="F38" s="104"/>
      <c r="H38" s="23"/>
      <c r="I38" s="23"/>
      <c r="J38" s="101"/>
      <c r="K38" s="103"/>
      <c r="L38" s="103"/>
      <c r="M38" s="103"/>
      <c r="N38" s="23"/>
    </row>
    <row r="39" spans="1:14" ht="18.75" customHeight="1">
      <c r="A39" s="17"/>
      <c r="B39" s="17"/>
      <c r="C39" s="101"/>
      <c r="D39" s="101"/>
      <c r="E39" s="104"/>
      <c r="F39" s="104"/>
      <c r="H39" s="103"/>
      <c r="I39" s="103"/>
      <c r="J39" s="103"/>
      <c r="K39" s="101"/>
      <c r="L39" s="101"/>
      <c r="M39" s="101"/>
      <c r="N39" s="23"/>
    </row>
    <row r="40" spans="1:14" ht="18.75" customHeight="1">
      <c r="A40" s="17"/>
      <c r="B40" s="17"/>
      <c r="C40" s="29"/>
      <c r="D40" s="29"/>
      <c r="E40" s="104"/>
      <c r="F40" s="104"/>
      <c r="H40" s="103"/>
      <c r="I40" s="103"/>
      <c r="J40" s="103"/>
      <c r="K40" s="101"/>
      <c r="L40" s="101"/>
      <c r="M40" s="101"/>
      <c r="N40" s="23"/>
    </row>
  </sheetData>
  <mergeCells count="24">
    <mergeCell ref="H15:K15"/>
    <mergeCell ref="A1:N1"/>
    <mergeCell ref="A9:A10"/>
    <mergeCell ref="B9:G10"/>
    <mergeCell ref="H9:K10"/>
    <mergeCell ref="L9:N10"/>
    <mergeCell ref="H11:K11"/>
    <mergeCell ref="B12:C12"/>
    <mergeCell ref="H12:K12"/>
    <mergeCell ref="H13:K13"/>
    <mergeCell ref="B14:F14"/>
    <mergeCell ref="H14:K14"/>
    <mergeCell ref="H16:K16"/>
    <mergeCell ref="H17:K17"/>
    <mergeCell ref="H18:K18"/>
    <mergeCell ref="L18:N18"/>
    <mergeCell ref="H19:K19"/>
    <mergeCell ref="J20:K20"/>
    <mergeCell ref="I28:M28"/>
    <mergeCell ref="I29:M29"/>
    <mergeCell ref="D21:F21"/>
    <mergeCell ref="J21:M21"/>
    <mergeCell ref="D23:F23"/>
    <mergeCell ref="D24:F24"/>
  </mergeCells>
  <pageMargins left="0.31496062992125984" right="0.11811023622047245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ปร.4</vt:lpstr>
      <vt:lpstr>ปร.5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2022-07-18T09:31:30Z</dcterms:created>
  <dcterms:modified xsi:type="dcterms:W3CDTF">2022-07-19T04:30:17Z</dcterms:modified>
</cp:coreProperties>
</file>